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82\AppData\Local\Microsoft\Windows\INetCache\Content.Outlook\VTVNVER7\"/>
    </mc:Choice>
  </mc:AlternateContent>
  <bookViews>
    <workbookView xWindow="0" yWindow="0" windowWidth="28800" windowHeight="1221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G18" i="2"/>
  <c r="E18" i="2"/>
  <c r="C18" i="2"/>
  <c r="I17" i="2"/>
  <c r="H17" i="2"/>
  <c r="G17" i="2"/>
  <c r="F17" i="2"/>
  <c r="E17" i="2"/>
  <c r="D17" i="2"/>
  <c r="C17" i="2"/>
  <c r="I16" i="2"/>
  <c r="H16" i="2"/>
  <c r="G16" i="2"/>
  <c r="E16" i="2"/>
  <c r="D16" i="2"/>
  <c r="I15" i="2"/>
  <c r="H15" i="2"/>
  <c r="G15" i="2"/>
  <c r="D15" i="2"/>
  <c r="C15" i="2"/>
  <c r="I14" i="2"/>
  <c r="H14" i="2"/>
  <c r="G14" i="2"/>
  <c r="F14" i="2"/>
  <c r="E14" i="2"/>
  <c r="I13" i="2"/>
  <c r="H13" i="2"/>
  <c r="G13" i="2"/>
  <c r="F13" i="2"/>
  <c r="E13" i="2"/>
  <c r="I12" i="2"/>
  <c r="H12" i="2"/>
  <c r="G12" i="2"/>
  <c r="F12" i="2"/>
  <c r="E12" i="2"/>
  <c r="D12" i="2"/>
  <c r="C12" i="2"/>
  <c r="I11" i="2"/>
  <c r="G11" i="2"/>
  <c r="E11" i="2"/>
  <c r="I10" i="2"/>
  <c r="H10" i="2"/>
  <c r="G10" i="2"/>
  <c r="F10" i="2"/>
  <c r="E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<sst xmlns="http://schemas.openxmlformats.org/spreadsheetml/2006/main" count="37" uniqueCount="37">
  <si>
    <t>Tabela 1: Procesni kazalniki EDP 2017</t>
  </si>
  <si>
    <t>Storitev</t>
  </si>
  <si>
    <t>SKUPAJ vse storitve</t>
  </si>
  <si>
    <t>Šifra storitev iz NAČAS*/VZS**</t>
  </si>
  <si>
    <t>Zmanjšanje (-)/ povečanje (+) števila čakajočih nad dopustno ČD glede na pretekli mesec (v %) -REDNO</t>
  </si>
  <si>
    <t>Zmanjšanje (-)/ povečanje (+) števila čakajočih nad dopustno ČD glede na pretekli mesec (v %) - HITRO</t>
  </si>
  <si>
    <t>Zmanjšanje (-)/ povečanje (+) števila čakajočih v okviru dopustne ČD glede na pretekli mesec (v %) - REDNO</t>
  </si>
  <si>
    <t>Zmanjšanje (-)/ povečanje (+) števila čakajočih v okviru dopustne ČD glede na pretekli mesec (v %) - HITRO</t>
  </si>
  <si>
    <t>Zmanjšanje (-)/ povečanje (+) ČD na prviprosti termin glede na pretekli mesec (v %) - REDNO</t>
  </si>
  <si>
    <t>Zmanjšanje (-)/ povečanje (+) ČD na prvi prosti termin glede na pretekli mesec (v %) - HITRO</t>
  </si>
  <si>
    <t xml:space="preserve">Neopravljene storitve zaradi odsotnosti pacienta (v %) </t>
  </si>
  <si>
    <t xml:space="preserve"> Artroskopska operacija</t>
  </si>
  <si>
    <t xml:space="preserve"> Endoproteza kolena</t>
  </si>
  <si>
    <t>Endoproteza kolka</t>
  </si>
  <si>
    <t>Operacija hrbtenice</t>
  </si>
  <si>
    <t xml:space="preserve"> Operacija kile</t>
  </si>
  <si>
    <t>101110 in 101111</t>
  </si>
  <si>
    <t>Operacija na ožilju - arterije in vene</t>
  </si>
  <si>
    <t>81300 in 81499</t>
  </si>
  <si>
    <t>Operacija ušes, nosu, ust in grla</t>
  </si>
  <si>
    <t>50010 in 50020</t>
  </si>
  <si>
    <t>Operacija žolčnih kamnov</t>
  </si>
  <si>
    <t>Ortopedska operacija rame</t>
  </si>
  <si>
    <t>Koronarografija</t>
  </si>
  <si>
    <t>1300, 1286,1288, 1295,1296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</si>
  <si>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</si>
  <si>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</si>
  <si>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</si>
  <si>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(E0220)</t>
  </si>
  <si>
    <t>OP raka prostate, ledvic in mehurja (samo UKC Ljubljana)</t>
  </si>
  <si>
    <t>2316, 1372, 1373, 1375, 1376, 1378, 1381</t>
  </si>
  <si>
    <t>081401</t>
  </si>
  <si>
    <t>*ni storitve v NAČAS/ VZS</t>
  </si>
  <si>
    <t>UNIVERZITETNI KLINIČNI CENTER MARIBOR</t>
  </si>
  <si>
    <t xml:space="preserve">Podatki so prikazani na osnovi NAČAS šifer. </t>
  </si>
  <si>
    <t>Podatki nad 100% pomenijo povečanje, pod 100% pa zmanjšanje stanja tako števila čakajočih kot čakalne dobe.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</si>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</sst>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quotePrefix="1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49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O4" sqref="O4:P4"/>
    </sheetView>
  </sheetViews>
  <sheetFormatPr defaultRowHeight="15" x14ac:dyDescent="0.25"/>
  <cols>
    <col min="1" max="1" width="9.85546875" style="4" customWidth="1"/>
    <col min="2" max="2" width="39.5703125" style="2" customWidth="1"/>
    <col min="3" max="6" width="11.5703125" style="3" bestFit="1" customWidth="1"/>
    <col min="7" max="7" width="9.42578125" style="3" bestFit="1" customWidth="1"/>
    <col min="8" max="8" width="11.5703125" style="3" bestFit="1" customWidth="1"/>
    <col min="9" max="9" width="8.140625" style="3" customWidth="1"/>
    <col min="10" max="10" width="18" style="3" customWidth="1"/>
    <col min="11" max="16384" width="9.140625" style="2"/>
  </cols>
  <sheetData>
    <row r="1" spans="1:10" ht="17.25" x14ac:dyDescent="0.3">
      <c r="A1" s="1" t="s">
        <v>33</v>
      </c>
    </row>
    <row r="2" spans="1:10" x14ac:dyDescent="0.25">
      <c r="G2" s="18" t="s">
        <v>36</v>
      </c>
      <c r="H2" s="18"/>
    </row>
    <row r="3" spans="1:10" x14ac:dyDescent="0.25">
      <c r="A3" s="5" t="s">
        <v>0</v>
      </c>
      <c r="B3" s="6"/>
      <c r="C3" s="6"/>
      <c r="D3" s="6"/>
    </row>
    <row r="4" spans="1:10" ht="187.5" customHeight="1" x14ac:dyDescent="0.25">
      <c r="A4" s="7" t="s">
        <v>3</v>
      </c>
      <c r="B4" s="8" t="s">
        <v>1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10" x14ac:dyDescent="0.25">
      <c r="A5" s="10"/>
      <c r="B5" s="11" t="s">
        <v>2</v>
      </c>
      <c r="C5" s="12"/>
      <c r="D5" s="12"/>
      <c r="E5" s="12"/>
      <c r="F5" s="12"/>
      <c r="G5" s="12"/>
      <c r="H5" s="12"/>
      <c r="I5" s="12"/>
      <c r="J5" s="2"/>
    </row>
    <row r="6" spans="1:10" x14ac:dyDescent="0.25">
      <c r="A6" s="10">
        <v>201510</v>
      </c>
      <c r="B6" s="11" t="s">
        <v>11</v>
      </c>
      <c r="C6" s="13">
        <f>121/117*100</f>
        <v>103.41880341880344</v>
      </c>
      <c r="D6" s="13">
        <f>15/22*100</f>
        <v>68.181818181818173</v>
      </c>
      <c r="E6" s="13">
        <f>34/63*100</f>
        <v>53.968253968253968</v>
      </c>
      <c r="F6" s="13">
        <f>45/47*100</f>
        <v>95.744680851063833</v>
      </c>
      <c r="G6" s="13">
        <f>400/420*100</f>
        <v>95.238095238095227</v>
      </c>
      <c r="H6" s="13">
        <f>99/99*100</f>
        <v>100</v>
      </c>
      <c r="I6" s="13">
        <f>4/70*100</f>
        <v>5.7142857142857144</v>
      </c>
    </row>
    <row r="7" spans="1:10" x14ac:dyDescent="0.25">
      <c r="A7" s="10">
        <v>150910</v>
      </c>
      <c r="B7" s="11" t="s">
        <v>12</v>
      </c>
      <c r="C7" s="13">
        <f>189/211*100</f>
        <v>89.573459715639814</v>
      </c>
      <c r="D7" s="13">
        <f>15/19*100</f>
        <v>78.94736842105263</v>
      </c>
      <c r="E7" s="13">
        <f>83/72*100</f>
        <v>115.27777777777777</v>
      </c>
      <c r="F7" s="13">
        <f>27/18*100</f>
        <v>150</v>
      </c>
      <c r="G7" s="13">
        <f>321/440*100</f>
        <v>72.954545454545453</v>
      </c>
      <c r="H7" s="13">
        <f>85/95*100</f>
        <v>89.473684210526315</v>
      </c>
      <c r="I7" s="13">
        <f>4/62*100</f>
        <v>6.4516129032258061</v>
      </c>
    </row>
    <row r="8" spans="1:10" x14ac:dyDescent="0.25">
      <c r="A8" s="10">
        <v>150810</v>
      </c>
      <c r="B8" s="11" t="s">
        <v>13</v>
      </c>
      <c r="C8" s="13">
        <f>23/24*100</f>
        <v>95.833333333333343</v>
      </c>
      <c r="D8" s="13">
        <f>16/23*100</f>
        <v>69.565217391304344</v>
      </c>
      <c r="E8" s="13">
        <f>156/152*100</f>
        <v>102.63157894736842</v>
      </c>
      <c r="F8" s="13">
        <f>48/39*100</f>
        <v>123.07692307692308</v>
      </c>
      <c r="G8" s="13">
        <f>300/330*100</f>
        <v>90.909090909090907</v>
      </c>
      <c r="H8" s="13">
        <f>85/95*100</f>
        <v>89.473684210526315</v>
      </c>
      <c r="I8" s="13">
        <f>2/62*100</f>
        <v>3.225806451612903</v>
      </c>
    </row>
    <row r="9" spans="1:10" x14ac:dyDescent="0.25">
      <c r="A9" s="10">
        <v>150300</v>
      </c>
      <c r="B9" s="11" t="s">
        <v>14</v>
      </c>
      <c r="C9" s="13">
        <f>74/81*100</f>
        <v>91.358024691358025</v>
      </c>
      <c r="D9" s="13">
        <f>210/191*100</f>
        <v>109.94764397905759</v>
      </c>
      <c r="E9" s="13">
        <f>97/94*100</f>
        <v>103.19148936170212</v>
      </c>
      <c r="F9" s="13">
        <f>8/10*100</f>
        <v>80</v>
      </c>
      <c r="G9" s="14">
        <f>181/182*100</f>
        <v>99.45054945054946</v>
      </c>
      <c r="H9" s="13">
        <f>90/95*100</f>
        <v>94.73684210526315</v>
      </c>
      <c r="I9" s="13">
        <f>1/82*100</f>
        <v>1.2195121951219512</v>
      </c>
    </row>
    <row r="10" spans="1:10" ht="30" x14ac:dyDescent="0.25">
      <c r="A10" s="10" t="s">
        <v>16</v>
      </c>
      <c r="B10" s="11" t="s">
        <v>15</v>
      </c>
      <c r="C10" s="13">
        <v>0</v>
      </c>
      <c r="D10" s="13">
        <v>0</v>
      </c>
      <c r="E10" s="13">
        <f>24/22*100</f>
        <v>109.09090909090908</v>
      </c>
      <c r="F10" s="13">
        <f>5/8*100</f>
        <v>62.5</v>
      </c>
      <c r="G10" s="13">
        <f>90/115*100</f>
        <v>78.260869565217391</v>
      </c>
      <c r="H10" s="13">
        <f>60/85*100</f>
        <v>70.588235294117652</v>
      </c>
      <c r="I10" s="13">
        <f>0/18*100</f>
        <v>0</v>
      </c>
    </row>
    <row r="11" spans="1:10" ht="30" x14ac:dyDescent="0.25">
      <c r="A11" s="10" t="s">
        <v>18</v>
      </c>
      <c r="B11" s="11" t="s">
        <v>17</v>
      </c>
      <c r="C11" s="15">
        <v>0</v>
      </c>
      <c r="D11" s="15">
        <v>0</v>
      </c>
      <c r="E11" s="13">
        <f>5/4*100</f>
        <v>125</v>
      </c>
      <c r="F11" s="15">
        <v>0</v>
      </c>
      <c r="G11" s="13">
        <f>15/19*100</f>
        <v>78.94736842105263</v>
      </c>
      <c r="H11" s="15">
        <v>0</v>
      </c>
      <c r="I11" s="13">
        <f>2/10*100</f>
        <v>20</v>
      </c>
    </row>
    <row r="12" spans="1:10" ht="30" x14ac:dyDescent="0.25">
      <c r="A12" s="10" t="s">
        <v>20</v>
      </c>
      <c r="B12" s="11" t="s">
        <v>19</v>
      </c>
      <c r="C12" s="13">
        <f>513/527*100</f>
        <v>97.343453510436433</v>
      </c>
      <c r="D12" s="13">
        <f>4/10*100</f>
        <v>40</v>
      </c>
      <c r="E12" s="13">
        <f>107/104*100</f>
        <v>102.88461538461537</v>
      </c>
      <c r="F12" s="13">
        <f>25/32*100</f>
        <v>78.125</v>
      </c>
      <c r="G12" s="13">
        <f>355/366*100</f>
        <v>96.994535519125677</v>
      </c>
      <c r="H12" s="13">
        <f>76/74*100</f>
        <v>102.70270270270269</v>
      </c>
      <c r="I12" s="13">
        <f>16/152*100</f>
        <v>10.526315789473683</v>
      </c>
    </row>
    <row r="13" spans="1:10" x14ac:dyDescent="0.25">
      <c r="A13" s="10">
        <v>100910</v>
      </c>
      <c r="B13" s="11" t="s">
        <v>21</v>
      </c>
      <c r="C13" s="13">
        <v>0</v>
      </c>
      <c r="D13" s="13">
        <v>100</v>
      </c>
      <c r="E13" s="13">
        <f>20/13*100</f>
        <v>153.84615384615387</v>
      </c>
      <c r="F13" s="13">
        <f>7/9*100</f>
        <v>77.777777777777786</v>
      </c>
      <c r="G13" s="13">
        <f>90/105*100</f>
        <v>85.714285714285708</v>
      </c>
      <c r="H13" s="13">
        <f>55/55*100</f>
        <v>100</v>
      </c>
      <c r="I13" s="13">
        <f>0/17*100</f>
        <v>0</v>
      </c>
    </row>
    <row r="14" spans="1:10" x14ac:dyDescent="0.25">
      <c r="A14" s="10">
        <v>150401</v>
      </c>
      <c r="B14" s="11" t="s">
        <v>22</v>
      </c>
      <c r="C14" s="13">
        <v>0</v>
      </c>
      <c r="D14" s="13">
        <v>0</v>
      </c>
      <c r="E14" s="13">
        <f>39/37*100</f>
        <v>105.40540540540539</v>
      </c>
      <c r="F14" s="13">
        <f>15/13*100</f>
        <v>115.38461538461537</v>
      </c>
      <c r="G14" s="13">
        <f>216/217*100</f>
        <v>99.539170506912441</v>
      </c>
      <c r="H14" s="13">
        <f>86/86*100</f>
        <v>100</v>
      </c>
      <c r="I14" s="13">
        <f>1/15*100</f>
        <v>6.666666666666667</v>
      </c>
    </row>
    <row r="15" spans="1:10" x14ac:dyDescent="0.25">
      <c r="A15" s="10">
        <v>208803</v>
      </c>
      <c r="B15" s="11" t="s">
        <v>23</v>
      </c>
      <c r="C15" s="13">
        <f>22/22*100</f>
        <v>100</v>
      </c>
      <c r="D15" s="13">
        <f>32/32*100</f>
        <v>100</v>
      </c>
      <c r="E15" s="15">
        <v>0</v>
      </c>
      <c r="F15" s="15">
        <v>0</v>
      </c>
      <c r="G15" s="13">
        <f>400/450*100</f>
        <v>88.888888888888886</v>
      </c>
      <c r="H15" s="13">
        <f>320/385*100</f>
        <v>83.116883116883116</v>
      </c>
      <c r="I15" s="13">
        <f>0/10*100</f>
        <v>0</v>
      </c>
    </row>
    <row r="16" spans="1:10" ht="44.25" customHeight="1" x14ac:dyDescent="0.25">
      <c r="A16" s="10" t="s">
        <v>24</v>
      </c>
      <c r="B16" s="16" t="s">
        <v>25</v>
      </c>
      <c r="C16" s="15">
        <v>100</v>
      </c>
      <c r="D16" s="13">
        <f>32/41*100</f>
        <v>78.048780487804876</v>
      </c>
      <c r="E16" s="13">
        <f>24/23*100</f>
        <v>104.34782608695652</v>
      </c>
      <c r="F16" s="15">
        <v>100</v>
      </c>
      <c r="G16" s="13">
        <f>128/93*100</f>
        <v>137.63440860215056</v>
      </c>
      <c r="H16" s="13">
        <f>92/91*100</f>
        <v>101.09890109890109</v>
      </c>
      <c r="I16" s="13">
        <f>2/31*100</f>
        <v>6.4516129032258061</v>
      </c>
    </row>
    <row r="17" spans="1:9" x14ac:dyDescent="0.25">
      <c r="A17" s="10">
        <v>151001</v>
      </c>
      <c r="B17" s="11" t="s">
        <v>26</v>
      </c>
      <c r="C17" s="13">
        <f>265/268*100</f>
        <v>98.880597014925371</v>
      </c>
      <c r="D17" s="13">
        <f>29/26*100</f>
        <v>111.53846153846155</v>
      </c>
      <c r="E17" s="13">
        <f>19/21*100</f>
        <v>90.476190476190482</v>
      </c>
      <c r="F17" s="13">
        <f>10/9*100</f>
        <v>111.11111111111111</v>
      </c>
      <c r="G17" s="13">
        <f>910/620*100</f>
        <v>146.7741935483871</v>
      </c>
      <c r="H17" s="13">
        <f>181/135*100</f>
        <v>134.07407407407408</v>
      </c>
      <c r="I17" s="13">
        <f>0/32*100</f>
        <v>0</v>
      </c>
    </row>
    <row r="18" spans="1:9" x14ac:dyDescent="0.25">
      <c r="A18" s="17" t="s">
        <v>31</v>
      </c>
      <c r="B18" s="11" t="s">
        <v>27</v>
      </c>
      <c r="C18" s="13">
        <f>487/489*100</f>
        <v>99.591002044989779</v>
      </c>
      <c r="D18" s="15">
        <v>0</v>
      </c>
      <c r="E18" s="13">
        <f>7/1*100</f>
        <v>700</v>
      </c>
      <c r="F18" s="15">
        <v>0</v>
      </c>
      <c r="G18" s="13">
        <f>625/630*100</f>
        <v>99.206349206349216</v>
      </c>
      <c r="H18" s="15">
        <v>0</v>
      </c>
      <c r="I18" s="13">
        <f>15/48*100</f>
        <v>31.25</v>
      </c>
    </row>
    <row r="19" spans="1:9" ht="62.25" customHeight="1" x14ac:dyDescent="0.25">
      <c r="A19" s="10" t="s">
        <v>32</v>
      </c>
      <c r="B19" s="16" t="s">
        <v>28</v>
      </c>
      <c r="C19" s="12"/>
      <c r="D19" s="12"/>
      <c r="E19" s="12"/>
      <c r="F19" s="12"/>
      <c r="G19" s="12"/>
      <c r="H19" s="12"/>
      <c r="I19" s="12"/>
    </row>
    <row r="20" spans="1:9" ht="80.25" customHeight="1" x14ac:dyDescent="0.25">
      <c r="A20" s="10" t="s">
        <v>30</v>
      </c>
      <c r="B20" s="16" t="s">
        <v>29</v>
      </c>
      <c r="C20" s="12"/>
      <c r="D20" s="12"/>
      <c r="E20" s="12"/>
      <c r="F20" s="12"/>
      <c r="G20" s="12"/>
      <c r="H20" s="12"/>
      <c r="I20" s="12"/>
    </row>
    <row r="21" spans="1:9" x14ac:dyDescent="0.25">
      <c r="A21" s="19" t="s">
        <v>34</v>
      </c>
      <c r="B21" s="19"/>
      <c r="C21" s="19"/>
      <c r="D21" s="19"/>
      <c r="E21" s="19"/>
      <c r="F21" s="19"/>
      <c r="G21" s="19"/>
      <c r="H21" s="19"/>
    </row>
    <row r="22" spans="1:9" x14ac:dyDescent="0.25">
      <c r="A22" s="19" t="s">
        <v>35</v>
      </c>
      <c r="B22" s="19"/>
      <c r="C22" s="19"/>
      <c r="D22" s="19"/>
      <c r="E22" s="19"/>
      <c r="F22" s="19"/>
      <c r="G22" s="19"/>
      <c r="H22" s="19"/>
    </row>
    <row r="23" spans="1:9" x14ac:dyDescent="0.25">
      <c r="A23" s="19"/>
      <c r="B23" s="19"/>
      <c r="C23" s="19"/>
      <c r="D23" s="19"/>
      <c r="E23" s="19"/>
      <c r="F23" s="19"/>
      <c r="G23" s="19"/>
    </row>
    <row r="24" spans="1:9" x14ac:dyDescent="0.25">
      <c r="A24" s="5"/>
      <c r="B24" s="6"/>
      <c r="C24" s="6"/>
      <c r="D24" s="6"/>
      <c r="E24" s="6"/>
      <c r="F24" s="6"/>
    </row>
  </sheetData>
  <mergeCells count="4">
    <mergeCell ref="G2:H2"/>
    <mergeCell ref="A21:H21"/>
    <mergeCell ref="A22:H22"/>
    <mergeCell ref="A23:G23"/>
  </mergeCells>
  <pageMargins left="0.7" right="0.7" top="0.75" bottom="0.75" header="0.3" footer="0.3"/>
  <pageSetup paperSize="9" scale="7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Hajnrih</dc:creator>
  <cp:lastModifiedBy>Anita MEŠKO</cp:lastModifiedBy>
  <cp:lastPrinted>2017-09-15T07:35:09Z</cp:lastPrinted>
  <dcterms:created xsi:type="dcterms:W3CDTF">2017-09-06T07:14:36Z</dcterms:created>
  <dcterms:modified xsi:type="dcterms:W3CDTF">2018-04-12T08:57:32Z</dcterms:modified>
</cp:coreProperties>
</file>